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Dropbox\Client submission\STX x Dekr\Projects Delivered\Valvoline\"/>
    </mc:Choice>
  </mc:AlternateContent>
  <xr:revisionPtr revIDLastSave="0" documentId="13_ncr:1_{E8029E1E-31FC-46E8-A8D8-70F34D3E48D6}" xr6:coauthVersionLast="47" xr6:coauthVersionMax="47" xr10:uidLastSave="{00000000-0000-0000-0000-000000000000}"/>
  <bookViews>
    <workbookView xWindow="-108" yWindow="-108" windowWidth="23256" windowHeight="12456" tabRatio="791" xr2:uid="{00000000-000D-0000-FFFF-FFFF00000000}"/>
  </bookViews>
  <sheets>
    <sheet name="ROOFING" sheetId="82" r:id="rId1"/>
  </sheets>
  <definedNames>
    <definedName name="BLD">#REF!</definedName>
    <definedName name="BRICK">#REF!</definedName>
    <definedName name="CARP">#REF!</definedName>
    <definedName name="CARPET">#REF!</definedName>
    <definedName name="ELECT">#REF!</definedName>
    <definedName name="FINISH">#REF!</definedName>
    <definedName name="GLAZER">#REF!</definedName>
    <definedName name="IRON">#REF!</definedName>
    <definedName name="LABOR">#REF!</definedName>
    <definedName name="lumber">#REF!</definedName>
    <definedName name="mnbvc">#REF!</definedName>
    <definedName name="OPER">#REF!</definedName>
    <definedName name="PAINT">#REF!</definedName>
    <definedName name="PAR">#REF!</definedName>
    <definedName name="PLUMB">#REF!</definedName>
    <definedName name="Print_Area_MI">#REF!</definedName>
    <definedName name="ROOF">#REF!</definedName>
    <definedName name="SM">#REF!</definedName>
    <definedName name="SPRINKLER">#REF!</definedName>
  </definedNames>
  <calcPr calcId="181029"/>
</workbook>
</file>

<file path=xl/calcChain.xml><?xml version="1.0" encoding="utf-8"?>
<calcChain xmlns="http://schemas.openxmlformats.org/spreadsheetml/2006/main">
  <c r="C14" i="82" l="1"/>
  <c r="C19" i="82"/>
  <c r="G19" i="82" l="1"/>
  <c r="H19" i="82"/>
  <c r="I19" i="82" s="1"/>
  <c r="A15" i="82"/>
  <c r="G14" i="82" l="1"/>
  <c r="H14" i="82"/>
  <c r="C23" i="82"/>
  <c r="C22" i="82"/>
  <c r="C21" i="82"/>
  <c r="C20" i="82"/>
  <c r="C18" i="82"/>
  <c r="C16" i="82"/>
  <c r="C17" i="82"/>
  <c r="C12" i="82"/>
  <c r="C11" i="82"/>
  <c r="C13" i="82" l="1"/>
  <c r="J10" i="82"/>
  <c r="I14" i="82"/>
  <c r="H22" i="82"/>
  <c r="H23" i="82"/>
  <c r="H21" i="82"/>
  <c r="G20" i="82"/>
  <c r="G17" i="82"/>
  <c r="A11" i="82"/>
  <c r="A24" i="82"/>
  <c r="H13" i="82"/>
  <c r="G18" i="82"/>
  <c r="H18" i="82"/>
  <c r="G11" i="82"/>
  <c r="G23" i="82" l="1"/>
  <c r="I23" i="82" s="1"/>
  <c r="G21" i="82"/>
  <c r="G22" i="82"/>
  <c r="I22" i="82" s="1"/>
  <c r="H11" i="82"/>
  <c r="I11" i="82" s="1"/>
  <c r="H17" i="82"/>
  <c r="I17" i="82" s="1"/>
  <c r="A12" i="82"/>
  <c r="H12" i="82"/>
  <c r="G12" i="82"/>
  <c r="I18" i="82"/>
  <c r="G13" i="82"/>
  <c r="I13" i="82" s="1"/>
  <c r="H20" i="82"/>
  <c r="I20" i="82" s="1"/>
  <c r="I21" i="82"/>
  <c r="G16" i="82"/>
  <c r="H16" i="82"/>
  <c r="A29" i="82"/>
  <c r="A27" i="82"/>
  <c r="A26" i="82"/>
  <c r="A13" i="82" l="1"/>
  <c r="A14" i="82"/>
  <c r="A16" i="82" s="1"/>
  <c r="A17" i="82"/>
  <c r="I12" i="82"/>
  <c r="H27" i="82"/>
  <c r="G27" i="82"/>
  <c r="I16" i="82"/>
  <c r="A18" i="82" l="1"/>
  <c r="A19" i="82" s="1"/>
  <c r="I28" i="82"/>
  <c r="A20" i="82" l="1"/>
  <c r="A21" i="82" s="1"/>
  <c r="A22" i="82" s="1"/>
  <c r="I29" i="82"/>
  <c r="I30" i="82" s="1"/>
  <c r="B6" i="82" l="1"/>
  <c r="A23" i="82" l="1"/>
</calcChain>
</file>

<file path=xl/sharedStrings.xml><?xml version="1.0" encoding="utf-8"?>
<sst xmlns="http://schemas.openxmlformats.org/spreadsheetml/2006/main" count="55" uniqueCount="44">
  <si>
    <t>PROJECT</t>
  </si>
  <si>
    <t>ADDRESS</t>
  </si>
  <si>
    <t>Date of submission</t>
  </si>
  <si>
    <t>Date of plans</t>
  </si>
  <si>
    <t>Comments</t>
  </si>
  <si>
    <t xml:space="preserve">Please go through all the comments and exclusions mentioned on this Estimate. </t>
  </si>
  <si>
    <t>SR #</t>
  </si>
  <si>
    <t>DESCRIPTION</t>
  </si>
  <si>
    <t>QTY.</t>
  </si>
  <si>
    <t>UNIT</t>
  </si>
  <si>
    <t>LABOR 
UNIT COST</t>
  </si>
  <si>
    <t>MATERIAL UNIT  COST</t>
  </si>
  <si>
    <t>TOTAL LABOR</t>
  </si>
  <si>
    <t>TOTAL MATERIAL</t>
  </si>
  <si>
    <t>TOTAL COST</t>
  </si>
  <si>
    <t>REMARKS</t>
  </si>
  <si>
    <t>Total Labor</t>
  </si>
  <si>
    <t>Total Material</t>
  </si>
  <si>
    <t>Sub Total</t>
  </si>
  <si>
    <t xml:space="preserve">Total </t>
  </si>
  <si>
    <t>SF</t>
  </si>
  <si>
    <t>Profit</t>
  </si>
  <si>
    <t>ROOFING</t>
  </si>
  <si>
    <t>LF</t>
  </si>
  <si>
    <t>Ridge/Hip</t>
  </si>
  <si>
    <t>Note: 10% Wastage is figured with all quantities</t>
  </si>
  <si>
    <t>Metal Drip Edge</t>
  </si>
  <si>
    <t>Step Flashing</t>
  </si>
  <si>
    <t>15,657 SF</t>
  </si>
  <si>
    <t>VALVOLINE INSTANT OIL CHANGE</t>
  </si>
  <si>
    <t>Pitches (12/12)</t>
  </si>
  <si>
    <t>Asphalt Shingles (Owens-Corning Fiberglass - Granular 25-Year Warranty)</t>
  </si>
  <si>
    <t>Felt Underlayment (Type 1, 36” Wide, Asphalt Saturated Organic Felt)</t>
  </si>
  <si>
    <t>Pitches (6/12 ; 8/12)</t>
  </si>
  <si>
    <t>Ridge Vent</t>
  </si>
  <si>
    <t>2x8 P.T. Eave Board</t>
  </si>
  <si>
    <t>Metal Flashing</t>
  </si>
  <si>
    <t>OLD NEEDLEPOINT RD &amp; N HWY 146 BAYTOWN, TX 77523</t>
  </si>
  <si>
    <t>Standing Seam Metal Roofing (24 Ga Precoated Galvanized)</t>
  </si>
  <si>
    <t>Aluminium Gutter</t>
  </si>
  <si>
    <t>Note: Predominant Pitch 6/12</t>
  </si>
  <si>
    <t>Downspout</t>
  </si>
  <si>
    <t>Ice &amp; Water Shield (Owens-Corning)</t>
  </si>
  <si>
    <t>full roof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</si>
</sst>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0_);_(&quot;$&quot;* \(#,##0.00\);_(&quot;$&quot;* &quot;-&quot;?_);_(@_)"/>
    <numFmt numFmtId="167" formatCode="_(&quot;$&quot;* #,##0_);_(&quot;$&quot;* \(#,##0\);_(&quot;$&quot;* &quot;-&quot;?_);_(@_)"/>
    <numFmt numFmtId="168" formatCode="_(* #,##0_);_(* \(#,##0\);_(* &quot;-&quot;??_);_(@_)"/>
  </numFmts>
  <fonts count="20">
    <font>
      <sz val="11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6"/>
      <name val="Calibri"/>
      <charset val="134"/>
      <scheme val="minor"/>
    </font>
    <font>
      <b/>
      <sz val="14"/>
      <name val="Calibri"/>
      <charset val="134"/>
      <scheme val="minor"/>
    </font>
    <font>
      <sz val="16"/>
      <color rgb="FFFF0000"/>
      <name val="Calibri"/>
      <charset val="134"/>
      <scheme val="minor"/>
    </font>
    <font>
      <b/>
      <u/>
      <sz val="16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i/>
      <sz val="16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name val="Arial"/>
      <charset val="134"/>
    </font>
    <font>
      <u/>
      <sz val="12"/>
      <color theme="10"/>
      <name val="Arial"/>
      <charset val="134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5" applyFont="1" applyAlignment="1">
      <alignment horizontal="center" vertical="top" wrapText="1"/>
    </xf>
    <xf numFmtId="0" fontId="2" fillId="0" borderId="1" xfId="5" applyFont="1" applyBorder="1" applyAlignment="1">
      <alignment horizontal="center" vertical="top"/>
    </xf>
    <xf numFmtId="2" fontId="2" fillId="0" borderId="0" xfId="5" applyNumberFormat="1" applyFont="1" applyAlignment="1">
      <alignment vertical="top" wrapText="1"/>
    </xf>
    <xf numFmtId="0" fontId="2" fillId="0" borderId="0" xfId="5" applyFont="1" applyAlignment="1">
      <alignment horizontal="center" vertical="top"/>
    </xf>
    <xf numFmtId="0" fontId="2" fillId="0" borderId="0" xfId="5" applyFont="1" applyAlignment="1">
      <alignment vertical="top"/>
    </xf>
    <xf numFmtId="0" fontId="4" fillId="3" borderId="6" xfId="5" applyFont="1" applyFill="1" applyBorder="1" applyAlignment="1">
      <alignment horizontal="center" vertical="top" wrapText="1"/>
    </xf>
    <xf numFmtId="2" fontId="4" fillId="3" borderId="7" xfId="5" applyNumberFormat="1" applyFont="1" applyFill="1" applyBorder="1" applyAlignment="1">
      <alignment horizontal="center" vertical="top" wrapText="1"/>
    </xf>
    <xf numFmtId="2" fontId="4" fillId="3" borderId="8" xfId="5" applyNumberFormat="1" applyFont="1" applyFill="1" applyBorder="1" applyAlignment="1">
      <alignment horizontal="center" vertical="top" wrapText="1"/>
    </xf>
    <xf numFmtId="0" fontId="2" fillId="0" borderId="9" xfId="5" applyFont="1" applyBorder="1" applyAlignment="1">
      <alignment horizontal="center" vertical="top"/>
    </xf>
    <xf numFmtId="2" fontId="5" fillId="0" borderId="10" xfId="5" applyNumberFormat="1" applyFont="1" applyBorder="1" applyAlignment="1">
      <alignment horizontal="left" vertical="top" wrapText="1"/>
    </xf>
    <xf numFmtId="1" fontId="5" fillId="2" borderId="13" xfId="0" applyNumberFormat="1" applyFont="1" applyFill="1" applyBorder="1" applyAlignment="1">
      <alignment horizontal="center" vertical="top"/>
    </xf>
    <xf numFmtId="1" fontId="2" fillId="0" borderId="0" xfId="5" applyNumberFormat="1" applyFont="1" applyAlignment="1">
      <alignment horizontal="center" vertical="top" wrapText="1"/>
    </xf>
    <xf numFmtId="164" fontId="2" fillId="0" borderId="0" xfId="5" applyNumberFormat="1" applyFont="1" applyAlignment="1">
      <alignment horizontal="center" vertical="top"/>
    </xf>
    <xf numFmtId="164" fontId="2" fillId="0" borderId="0" xfId="5" applyNumberFormat="1" applyFont="1" applyAlignment="1">
      <alignment vertical="top"/>
    </xf>
    <xf numFmtId="2" fontId="6" fillId="2" borderId="2" xfId="5" applyNumberFormat="1" applyFont="1" applyFill="1" applyBorder="1" applyAlignment="1">
      <alignment horizontal="left" vertical="top"/>
    </xf>
    <xf numFmtId="2" fontId="6" fillId="2" borderId="5" xfId="5" applyNumberFormat="1" applyFont="1" applyFill="1" applyBorder="1" applyAlignment="1">
      <alignment horizontal="left" vertical="top"/>
    </xf>
    <xf numFmtId="0" fontId="2" fillId="2" borderId="5" xfId="5" applyFont="1" applyFill="1" applyBorder="1" applyAlignment="1">
      <alignment horizontal="left" vertical="top"/>
    </xf>
    <xf numFmtId="0" fontId="3" fillId="2" borderId="15" xfId="5" applyFont="1" applyFill="1" applyBorder="1" applyAlignment="1">
      <alignment horizontal="left" vertical="top"/>
    </xf>
    <xf numFmtId="1" fontId="4" fillId="3" borderId="8" xfId="5" applyNumberFormat="1" applyFont="1" applyFill="1" applyBorder="1" applyAlignment="1">
      <alignment horizontal="center" vertical="top" wrapText="1"/>
    </xf>
    <xf numFmtId="0" fontId="4" fillId="3" borderId="8" xfId="5" applyFont="1" applyFill="1" applyBorder="1" applyAlignment="1">
      <alignment horizontal="center" vertical="top" wrapText="1"/>
    </xf>
    <xf numFmtId="0" fontId="5" fillId="2" borderId="13" xfId="5" applyFont="1" applyFill="1" applyBorder="1" applyAlignment="1">
      <alignment horizontal="center" vertical="top"/>
    </xf>
    <xf numFmtId="166" fontId="5" fillId="2" borderId="13" xfId="5" applyNumberFormat="1" applyFont="1" applyFill="1" applyBorder="1" applyAlignment="1">
      <alignment horizontal="center" vertical="top"/>
    </xf>
    <xf numFmtId="164" fontId="4" fillId="3" borderId="20" xfId="5" applyNumberFormat="1" applyFont="1" applyFill="1" applyBorder="1" applyAlignment="1">
      <alignment horizontal="center" vertical="top" wrapText="1"/>
    </xf>
    <xf numFmtId="164" fontId="4" fillId="3" borderId="21" xfId="5" applyNumberFormat="1" applyFont="1" applyFill="1" applyBorder="1" applyAlignment="1">
      <alignment horizontal="center" vertical="top" wrapText="1"/>
    </xf>
    <xf numFmtId="0" fontId="2" fillId="2" borderId="22" xfId="5" applyFont="1" applyFill="1" applyBorder="1" applyAlignment="1">
      <alignment vertical="top"/>
    </xf>
    <xf numFmtId="167" fontId="5" fillId="2" borderId="12" xfId="5" applyNumberFormat="1" applyFont="1" applyFill="1" applyBorder="1" applyAlignment="1">
      <alignment horizontal="center" vertical="top"/>
    </xf>
    <xf numFmtId="167" fontId="5" fillId="2" borderId="13" xfId="5" applyNumberFormat="1" applyFont="1" applyFill="1" applyBorder="1" applyAlignment="1">
      <alignment horizontal="center" vertical="top"/>
    </xf>
    <xf numFmtId="1" fontId="5" fillId="2" borderId="13" xfId="5" applyNumberFormat="1" applyFont="1" applyFill="1" applyBorder="1" applyAlignment="1">
      <alignment horizontal="center" vertical="top"/>
    </xf>
    <xf numFmtId="2" fontId="7" fillId="0" borderId="13" xfId="5" applyNumberFormat="1" applyFont="1" applyBorder="1" applyAlignment="1">
      <alignment horizontal="left" vertical="top" wrapText="1"/>
    </xf>
    <xf numFmtId="1" fontId="5" fillId="2" borderId="10" xfId="5" applyNumberFormat="1" applyFont="1" applyFill="1" applyBorder="1" applyAlignment="1">
      <alignment horizontal="center" vertical="top"/>
    </xf>
    <xf numFmtId="0" fontId="5" fillId="2" borderId="10" xfId="5" applyFont="1" applyFill="1" applyBorder="1" applyAlignment="1">
      <alignment horizontal="center" vertical="top"/>
    </xf>
    <xf numFmtId="166" fontId="5" fillId="2" borderId="10" xfId="5" applyNumberFormat="1" applyFont="1" applyFill="1" applyBorder="1" applyAlignment="1">
      <alignment horizontal="center" vertical="top"/>
    </xf>
    <xf numFmtId="0" fontId="6" fillId="4" borderId="4" xfId="5" applyFont="1" applyFill="1" applyBorder="1" applyAlignment="1">
      <alignment horizontal="left" vertical="top"/>
    </xf>
    <xf numFmtId="2" fontId="5" fillId="4" borderId="23" xfId="5" applyNumberFormat="1" applyFont="1" applyFill="1" applyBorder="1" applyAlignment="1">
      <alignment horizontal="left" vertical="top" wrapText="1"/>
    </xf>
    <xf numFmtId="1" fontId="5" fillId="4" borderId="23" xfId="5" applyNumberFormat="1" applyFont="1" applyFill="1" applyBorder="1" applyAlignment="1">
      <alignment horizontal="center" vertical="top"/>
    </xf>
    <xf numFmtId="0" fontId="5" fillId="4" borderId="23" xfId="5" applyFont="1" applyFill="1" applyBorder="1" applyAlignment="1">
      <alignment horizontal="center" vertical="top"/>
    </xf>
    <xf numFmtId="166" fontId="5" fillId="4" borderId="23" xfId="5" applyNumberFormat="1" applyFont="1" applyFill="1" applyBorder="1" applyAlignment="1">
      <alignment horizontal="center" vertical="top"/>
    </xf>
    <xf numFmtId="0" fontId="2" fillId="5" borderId="4" xfId="5" applyFont="1" applyFill="1" applyBorder="1" applyAlignment="1">
      <alignment horizontal="center" vertical="top"/>
    </xf>
    <xf numFmtId="2" fontId="5" fillId="5" borderId="23" xfId="5" applyNumberFormat="1" applyFont="1" applyFill="1" applyBorder="1" applyAlignment="1">
      <alignment horizontal="left" vertical="top" wrapText="1"/>
    </xf>
    <xf numFmtId="1" fontId="5" fillId="5" borderId="23" xfId="5" applyNumberFormat="1" applyFont="1" applyFill="1" applyBorder="1" applyAlignment="1">
      <alignment horizontal="center" vertical="top"/>
    </xf>
    <xf numFmtId="0" fontId="5" fillId="5" borderId="23" xfId="5" applyFont="1" applyFill="1" applyBorder="1" applyAlignment="1">
      <alignment horizontal="center" vertical="top"/>
    </xf>
    <xf numFmtId="166" fontId="5" fillId="5" borderId="23" xfId="5" applyNumberFormat="1" applyFont="1" applyFill="1" applyBorder="1" applyAlignment="1">
      <alignment horizontal="center" vertical="top"/>
    </xf>
    <xf numFmtId="2" fontId="8" fillId="3" borderId="25" xfId="5" applyNumberFormat="1" applyFont="1" applyFill="1" applyBorder="1" applyAlignment="1">
      <alignment horizontal="left" vertical="top" wrapText="1"/>
    </xf>
    <xf numFmtId="1" fontId="9" fillId="3" borderId="25" xfId="5" applyNumberFormat="1" applyFont="1" applyFill="1" applyBorder="1" applyAlignment="1">
      <alignment horizontal="center" vertical="top"/>
    </xf>
    <xf numFmtId="0" fontId="9" fillId="3" borderId="25" xfId="5" applyFont="1" applyFill="1" applyBorder="1" applyAlignment="1">
      <alignment horizontal="center" vertical="top"/>
    </xf>
    <xf numFmtId="166" fontId="9" fillId="3" borderId="25" xfId="5" applyNumberFormat="1" applyFont="1" applyFill="1" applyBorder="1" applyAlignment="1">
      <alignment horizontal="center" vertical="top"/>
    </xf>
    <xf numFmtId="166" fontId="3" fillId="2" borderId="13" xfId="5" applyNumberFormat="1" applyFont="1" applyFill="1" applyBorder="1" applyAlignment="1">
      <alignment horizontal="center" vertical="center"/>
    </xf>
    <xf numFmtId="167" fontId="5" fillId="2" borderId="10" xfId="5" applyNumberFormat="1" applyFont="1" applyFill="1" applyBorder="1" applyAlignment="1">
      <alignment vertical="top"/>
    </xf>
    <xf numFmtId="167" fontId="5" fillId="2" borderId="11" xfId="5" applyNumberFormat="1" applyFont="1" applyFill="1" applyBorder="1" applyAlignment="1">
      <alignment horizontal="center" vertical="top"/>
    </xf>
    <xf numFmtId="167" fontId="5" fillId="4" borderId="23" xfId="5" applyNumberFormat="1" applyFont="1" applyFill="1" applyBorder="1" applyAlignment="1">
      <alignment vertical="top"/>
    </xf>
    <xf numFmtId="167" fontId="11" fillId="5" borderId="23" xfId="5" applyNumberFormat="1" applyFont="1" applyFill="1" applyBorder="1" applyAlignment="1">
      <alignment horizontal="right" vertical="top"/>
    </xf>
    <xf numFmtId="10" fontId="3" fillId="6" borderId="23" xfId="1" applyNumberFormat="1" applyFont="1" applyFill="1" applyBorder="1" applyAlignment="1">
      <alignment horizontal="center" vertical="top"/>
    </xf>
    <xf numFmtId="0" fontId="2" fillId="2" borderId="26" xfId="5" applyFont="1" applyFill="1" applyBorder="1" applyAlignment="1">
      <alignment vertical="top"/>
    </xf>
    <xf numFmtId="0" fontId="17" fillId="3" borderId="24" xfId="5" applyFont="1" applyFill="1" applyBorder="1" applyAlignment="1">
      <alignment horizontal="left" vertical="top"/>
    </xf>
    <xf numFmtId="2" fontId="18" fillId="2" borderId="13" xfId="5" applyNumberFormat="1" applyFont="1" applyFill="1" applyBorder="1" applyAlignment="1">
      <alignment horizontal="left" vertical="top" wrapText="1"/>
    </xf>
    <xf numFmtId="0" fontId="18" fillId="0" borderId="13" xfId="5" applyFont="1" applyBorder="1" applyAlignment="1">
      <alignment horizontal="center" vertical="top"/>
    </xf>
    <xf numFmtId="167" fontId="10" fillId="4" borderId="28" xfId="5" applyNumberFormat="1" applyFont="1" applyFill="1" applyBorder="1" applyAlignment="1">
      <alignment horizontal="center" vertical="top"/>
    </xf>
    <xf numFmtId="167" fontId="5" fillId="5" borderId="23" xfId="5" applyNumberFormat="1" applyFont="1" applyFill="1" applyBorder="1" applyAlignment="1">
      <alignment horizontal="center" vertical="top"/>
    </xf>
    <xf numFmtId="167" fontId="9" fillId="3" borderId="28" xfId="5" applyNumberFormat="1" applyFont="1" applyFill="1" applyBorder="1" applyAlignment="1">
      <alignment horizontal="center" vertical="top"/>
    </xf>
    <xf numFmtId="0" fontId="19" fillId="0" borderId="9" xfId="5" applyFont="1" applyBorder="1" applyAlignment="1">
      <alignment horizontal="center" vertical="top"/>
    </xf>
    <xf numFmtId="166" fontId="18" fillId="2" borderId="13" xfId="5" applyNumberFormat="1" applyFont="1" applyFill="1" applyBorder="1" applyAlignment="1">
      <alignment horizontal="center" vertical="top"/>
    </xf>
    <xf numFmtId="167" fontId="18" fillId="2" borderId="13" xfId="5" applyNumberFormat="1" applyFont="1" applyFill="1" applyBorder="1" applyAlignment="1">
      <alignment horizontal="center" vertical="top"/>
    </xf>
    <xf numFmtId="167" fontId="18" fillId="2" borderId="12" xfId="5" applyNumberFormat="1" applyFont="1" applyFill="1" applyBorder="1" applyAlignment="1">
      <alignment horizontal="center" vertical="top"/>
    </xf>
    <xf numFmtId="0" fontId="19" fillId="0" borderId="0" xfId="5" applyFont="1" applyAlignment="1">
      <alignment vertical="top"/>
    </xf>
    <xf numFmtId="0" fontId="18" fillId="2" borderId="22" xfId="5" applyFont="1" applyFill="1" applyBorder="1" applyAlignment="1">
      <alignment vertical="top"/>
    </xf>
    <xf numFmtId="165" fontId="3" fillId="2" borderId="27" xfId="3" applyNumberFormat="1" applyFont="1" applyFill="1" applyBorder="1" applyAlignment="1" applyProtection="1">
      <alignment vertical="top"/>
    </xf>
    <xf numFmtId="165" fontId="3" fillId="2" borderId="16" xfId="3" applyNumberFormat="1" applyFont="1" applyFill="1" applyBorder="1" applyAlignment="1" applyProtection="1">
      <alignment vertical="top"/>
    </xf>
    <xf numFmtId="165" fontId="3" fillId="2" borderId="19" xfId="3" applyNumberFormat="1" applyFont="1" applyFill="1" applyBorder="1" applyAlignment="1" applyProtection="1">
      <alignment vertical="top"/>
    </xf>
    <xf numFmtId="167" fontId="2" fillId="0" borderId="0" xfId="5" applyNumberFormat="1" applyFont="1" applyAlignment="1">
      <alignment vertical="top"/>
    </xf>
    <xf numFmtId="44" fontId="2" fillId="0" borderId="0" xfId="5" applyNumberFormat="1" applyFont="1" applyAlignment="1">
      <alignment vertical="top"/>
    </xf>
    <xf numFmtId="44" fontId="2" fillId="0" borderId="0" xfId="6" applyFont="1" applyAlignment="1">
      <alignment vertical="top"/>
    </xf>
    <xf numFmtId="1" fontId="15" fillId="2" borderId="13" xfId="0" applyNumberFormat="1" applyFont="1" applyFill="1" applyBorder="1" applyAlignment="1">
      <alignment horizontal="center" vertical="top"/>
    </xf>
    <xf numFmtId="0" fontId="15" fillId="0" borderId="13" xfId="5" applyFont="1" applyBorder="1" applyAlignment="1">
      <alignment horizontal="center" vertical="top"/>
    </xf>
    <xf numFmtId="2" fontId="15" fillId="7" borderId="13" xfId="5" applyNumberFormat="1" applyFont="1" applyFill="1" applyBorder="1" applyAlignment="1">
      <alignment horizontal="center" vertical="top" wrapText="1"/>
    </xf>
    <xf numFmtId="2" fontId="15" fillId="0" borderId="13" xfId="5" applyNumberFormat="1" applyFont="1" applyBorder="1" applyAlignment="1">
      <alignment horizontal="center" vertical="top" wrapText="1"/>
    </xf>
    <xf numFmtId="168" fontId="15" fillId="7" borderId="13" xfId="7" applyNumberFormat="1" applyFont="1" applyFill="1" applyBorder="1" applyAlignment="1">
      <alignment horizontal="center" vertical="top" wrapText="1"/>
    </xf>
    <xf numFmtId="168" fontId="5" fillId="2" borderId="13" xfId="7" applyNumberFormat="1" applyFont="1" applyFill="1" applyBorder="1" applyAlignment="1">
      <alignment horizontal="center" vertical="top"/>
    </xf>
    <xf numFmtId="168" fontId="18" fillId="2" borderId="13" xfId="7" applyNumberFormat="1" applyFont="1" applyFill="1" applyBorder="1" applyAlignment="1">
      <alignment horizontal="center" vertical="top"/>
    </xf>
    <xf numFmtId="2" fontId="18" fillId="6" borderId="13" xfId="5" applyNumberFormat="1" applyFont="1" applyFill="1" applyBorder="1" applyAlignment="1">
      <alignment horizontal="left" vertical="top" wrapText="1"/>
    </xf>
    <xf numFmtId="168" fontId="2" fillId="2" borderId="22" xfId="5" applyNumberFormat="1" applyFont="1" applyFill="1" applyBorder="1" applyAlignment="1">
      <alignment vertical="top"/>
    </xf>
    <xf numFmtId="0" fontId="2" fillId="6" borderId="22" xfId="5" applyFont="1" applyFill="1" applyBorder="1" applyAlignment="1">
      <alignment vertical="top"/>
    </xf>
    <xf numFmtId="2" fontId="16" fillId="2" borderId="3" xfId="2" applyNumberFormat="1" applyFont="1" applyFill="1" applyBorder="1" applyAlignment="1">
      <alignment horizontal="left" vertical="top"/>
    </xf>
    <xf numFmtId="2" fontId="16" fillId="2" borderId="14" xfId="2" applyNumberFormat="1" applyFont="1" applyFill="1" applyBorder="1" applyAlignment="1">
      <alignment horizontal="left" vertical="top"/>
    </xf>
    <xf numFmtId="2" fontId="16" fillId="2" borderId="17" xfId="2" applyNumberFormat="1" applyFont="1" applyFill="1" applyBorder="1" applyAlignment="1">
      <alignment horizontal="left" vertical="top"/>
    </xf>
    <xf numFmtId="2" fontId="3" fillId="2" borderId="1" xfId="2" applyNumberFormat="1" applyFont="1" applyFill="1" applyBorder="1" applyAlignment="1">
      <alignment horizontal="left" vertical="top"/>
    </xf>
    <xf numFmtId="2" fontId="3" fillId="2" borderId="0" xfId="2" applyNumberFormat="1" applyFont="1" applyFill="1" applyAlignment="1">
      <alignment horizontal="left" vertical="top"/>
    </xf>
    <xf numFmtId="2" fontId="3" fillId="2" borderId="18" xfId="2" applyNumberFormat="1" applyFont="1" applyFill="1" applyBorder="1" applyAlignment="1">
      <alignment horizontal="left" vertical="top"/>
    </xf>
    <xf numFmtId="14" fontId="5" fillId="2" borderId="1" xfId="5" applyNumberFormat="1" applyFont="1" applyFill="1" applyBorder="1" applyAlignment="1">
      <alignment horizontal="left" vertical="top"/>
    </xf>
    <xf numFmtId="14" fontId="5" fillId="2" borderId="0" xfId="5" applyNumberFormat="1" applyFont="1" applyFill="1" applyAlignment="1">
      <alignment horizontal="left" vertical="top"/>
    </xf>
    <xf numFmtId="14" fontId="5" fillId="2" borderId="18" xfId="5" applyNumberFormat="1" applyFont="1" applyFill="1" applyBorder="1" applyAlignment="1">
      <alignment horizontal="left" vertical="top"/>
    </xf>
    <xf numFmtId="0" fontId="5" fillId="2" borderId="1" xfId="5" applyFont="1" applyFill="1" applyBorder="1" applyAlignment="1">
      <alignment horizontal="left" vertical="top"/>
    </xf>
    <xf numFmtId="0" fontId="5" fillId="2" borderId="0" xfId="5" applyFont="1" applyFill="1" applyAlignment="1">
      <alignment horizontal="left" vertical="top"/>
    </xf>
    <xf numFmtId="0" fontId="5" fillId="2" borderId="18" xfId="5" applyFont="1" applyFill="1" applyBorder="1" applyAlignment="1">
      <alignment horizontal="left" vertical="top"/>
    </xf>
    <xf numFmtId="2" fontId="18" fillId="0" borderId="13" xfId="5" applyNumberFormat="1" applyFont="1" applyFill="1" applyBorder="1" applyAlignment="1">
      <alignment horizontal="left" vertical="top" wrapText="1"/>
    </xf>
  </cellXfs>
  <cellStyles count="8">
    <cellStyle name="Comma" xfId="7" builtinId="3"/>
    <cellStyle name="Currency" xfId="6" builtinId="4"/>
    <cellStyle name="Currency 3" xfId="3" xr:uid="{00000000-0005-0000-0000-000002000000}"/>
    <cellStyle name="Hyperlink 2" xfId="4" xr:uid="{00000000-0005-0000-0000-000003000000}"/>
    <cellStyle name="Normal" xfId="0" builtinId="0"/>
    <cellStyle name="Normal 2 3" xfId="5" xr:uid="{00000000-0005-0000-0000-000005000000}"/>
    <cellStyle name="Normal 4" xfId="2" xr:uid="{00000000-0005-0000-0000-000006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view="pageBreakPreview" zoomScale="55" zoomScaleNormal="55" zoomScaleSheetLayoutView="55" workbookViewId="0">
      <selection activeCell="B17" sqref="B17"/>
    </sheetView>
  </sheetViews>
  <sheetFormatPr defaultColWidth="12.33203125" defaultRowHeight="15.6"/>
  <cols>
    <col min="1" max="1" width="18.6640625" style="2" bestFit="1" customWidth="1"/>
    <col min="2" max="2" width="104.33203125" style="3" customWidth="1"/>
    <col min="3" max="3" width="14.6640625" style="12" customWidth="1"/>
    <col min="4" max="4" width="6" style="4" customWidth="1"/>
    <col min="5" max="5" width="15.6640625" style="4" customWidth="1"/>
    <col min="6" max="6" width="15.6640625" style="13" customWidth="1"/>
    <col min="7" max="7" width="16.109375" style="3" customWidth="1"/>
    <col min="8" max="8" width="19.109375" style="3" customWidth="1"/>
    <col min="9" max="9" width="17.6640625" style="14" customWidth="1"/>
    <col min="10" max="10" width="65" style="5" customWidth="1"/>
    <col min="11" max="11" width="14.33203125" style="5" customWidth="1"/>
    <col min="12" max="12" width="17.33203125" style="5" customWidth="1"/>
    <col min="13" max="13" width="14.33203125" style="5" customWidth="1"/>
    <col min="14" max="16384" width="12.33203125" style="5"/>
  </cols>
  <sheetData>
    <row r="1" spans="1:20" ht="23.4">
      <c r="A1" s="15" t="s">
        <v>0</v>
      </c>
      <c r="B1" s="82" t="s">
        <v>29</v>
      </c>
      <c r="C1" s="83"/>
      <c r="D1" s="83"/>
      <c r="E1" s="83"/>
      <c r="F1" s="83"/>
      <c r="G1" s="83"/>
      <c r="H1" s="83"/>
      <c r="I1" s="83"/>
      <c r="J1" s="84"/>
    </row>
    <row r="2" spans="1:20" ht="21">
      <c r="A2" s="16" t="s">
        <v>1</v>
      </c>
      <c r="B2" s="85" t="s">
        <v>37</v>
      </c>
      <c r="C2" s="86"/>
      <c r="D2" s="86"/>
      <c r="E2" s="86"/>
      <c r="F2" s="86"/>
      <c r="G2" s="86"/>
      <c r="H2" s="86"/>
      <c r="I2" s="86"/>
      <c r="J2" s="87"/>
    </row>
    <row r="3" spans="1:20" ht="21">
      <c r="A3" s="17" t="s">
        <v>2</v>
      </c>
      <c r="B3" s="88">
        <v>45236</v>
      </c>
      <c r="C3" s="89"/>
      <c r="D3" s="89"/>
      <c r="E3" s="89"/>
      <c r="F3" s="89"/>
      <c r="G3" s="89"/>
      <c r="H3" s="89"/>
      <c r="I3" s="89"/>
      <c r="J3" s="90"/>
    </row>
    <row r="4" spans="1:20" ht="21">
      <c r="A4" s="17" t="s">
        <v>3</v>
      </c>
      <c r="B4" s="88">
        <v>45181</v>
      </c>
      <c r="C4" s="89"/>
      <c r="D4" s="89"/>
      <c r="E4" s="89"/>
      <c r="F4" s="89"/>
      <c r="G4" s="89"/>
      <c r="H4" s="89"/>
      <c r="I4" s="89"/>
      <c r="J4" s="90"/>
    </row>
    <row r="5" spans="1:20" ht="21">
      <c r="A5" s="17" t="s">
        <v>4</v>
      </c>
      <c r="B5" s="91" t="s">
        <v>5</v>
      </c>
      <c r="C5" s="92"/>
      <c r="D5" s="92"/>
      <c r="E5" s="92"/>
      <c r="F5" s="92"/>
      <c r="G5" s="92"/>
      <c r="H5" s="92"/>
      <c r="I5" s="92"/>
      <c r="J5" s="93"/>
    </row>
    <row r="6" spans="1:20" ht="21.6" thickBot="1">
      <c r="A6" s="18" t="s">
        <v>22</v>
      </c>
      <c r="B6" s="66">
        <f>I$30</f>
        <v>0</v>
      </c>
      <c r="C6" s="67"/>
      <c r="D6" s="67"/>
      <c r="E6" s="67"/>
      <c r="F6" s="67"/>
      <c r="G6" s="67"/>
      <c r="H6" s="67"/>
      <c r="I6" s="67"/>
      <c r="J6" s="68"/>
    </row>
    <row r="7" spans="1:20" s="1" customFormat="1" ht="31.8" thickBot="1">
      <c r="A7" s="6" t="s">
        <v>6</v>
      </c>
      <c r="B7" s="7" t="s">
        <v>7</v>
      </c>
      <c r="C7" s="19" t="s">
        <v>8</v>
      </c>
      <c r="D7" s="20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23" t="s">
        <v>14</v>
      </c>
      <c r="J7" s="24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9"/>
      <c r="B8" s="55"/>
      <c r="C8" s="11"/>
      <c r="D8" s="56"/>
      <c r="E8" s="22"/>
      <c r="F8" s="22"/>
      <c r="G8" s="27"/>
      <c r="H8" s="27"/>
      <c r="I8" s="26"/>
      <c r="J8" s="25"/>
    </row>
    <row r="9" spans="1:20" ht="21">
      <c r="A9" s="9"/>
      <c r="B9" s="74" t="s">
        <v>22</v>
      </c>
      <c r="C9" s="76" t="s">
        <v>28</v>
      </c>
      <c r="D9" s="73"/>
      <c r="E9" s="22"/>
      <c r="F9" s="22"/>
      <c r="G9" s="27"/>
      <c r="H9" s="27"/>
      <c r="I9" s="26"/>
      <c r="J9" s="25"/>
    </row>
    <row r="10" spans="1:20" ht="21">
      <c r="A10" s="9"/>
      <c r="B10" s="75"/>
      <c r="C10" s="72"/>
      <c r="D10" s="73"/>
      <c r="E10" s="22"/>
      <c r="F10" s="22"/>
      <c r="G10" s="27"/>
      <c r="H10" s="27"/>
      <c r="I10" s="26"/>
      <c r="J10" s="80">
        <f>C12/3</f>
        <v>1018.2333333333335</v>
      </c>
    </row>
    <row r="11" spans="1:20" ht="21">
      <c r="A11" s="60">
        <f>IF(C11&lt;&gt;"",1+MAX($A$7:A9),"")</f>
        <v>1</v>
      </c>
      <c r="B11" s="55" t="s">
        <v>38</v>
      </c>
      <c r="C11" s="77">
        <f>1.1*133</f>
        <v>146.30000000000001</v>
      </c>
      <c r="D11" s="56" t="s">
        <v>20</v>
      </c>
      <c r="E11" s="61">
        <v>0</v>
      </c>
      <c r="F11" s="61">
        <v>0</v>
      </c>
      <c r="G11" s="62">
        <f t="shared" ref="G11" si="0">E11*C11</f>
        <v>0</v>
      </c>
      <c r="H11" s="62">
        <f t="shared" ref="H11" si="1">F11*C11</f>
        <v>0</v>
      </c>
      <c r="I11" s="63">
        <f t="shared" ref="I11" si="2">H11+G11</f>
        <v>0</v>
      </c>
      <c r="J11" s="25" t="s">
        <v>30</v>
      </c>
    </row>
    <row r="12" spans="1:20" ht="21">
      <c r="A12" s="60">
        <f>IF(C12&lt;&gt;"",1+MAX($A$7:A11),"")</f>
        <v>2</v>
      </c>
      <c r="B12" s="55" t="s">
        <v>31</v>
      </c>
      <c r="C12" s="77">
        <f>1.1*(2416+361)</f>
        <v>3054.7000000000003</v>
      </c>
      <c r="D12" s="56" t="s">
        <v>20</v>
      </c>
      <c r="E12" s="61">
        <v>0</v>
      </c>
      <c r="F12" s="61">
        <v>0</v>
      </c>
      <c r="G12" s="62">
        <f t="shared" ref="G12" si="3">E12*C12</f>
        <v>0</v>
      </c>
      <c r="H12" s="62">
        <f t="shared" ref="H12" si="4">F12*C12</f>
        <v>0</v>
      </c>
      <c r="I12" s="63">
        <f t="shared" ref="I12" si="5">H12+G12</f>
        <v>0</v>
      </c>
      <c r="J12" s="25" t="s">
        <v>33</v>
      </c>
    </row>
    <row r="13" spans="1:20" ht="21">
      <c r="A13" s="60">
        <f>IF(C13&lt;&gt;"",1+MAX($A$7:A12),"")</f>
        <v>3</v>
      </c>
      <c r="B13" s="55" t="s">
        <v>32</v>
      </c>
      <c r="C13" s="77">
        <f>C12</f>
        <v>3054.7000000000003</v>
      </c>
      <c r="D13" s="56" t="s">
        <v>20</v>
      </c>
      <c r="E13" s="61">
        <v>0</v>
      </c>
      <c r="F13" s="61">
        <v>0</v>
      </c>
      <c r="G13" s="62">
        <f t="shared" ref="G13" si="6">E13*C13</f>
        <v>0</v>
      </c>
      <c r="H13" s="62">
        <f t="shared" ref="H13" si="7">F13*C13</f>
        <v>0</v>
      </c>
      <c r="I13" s="63">
        <f t="shared" ref="I13" si="8">H13+G13</f>
        <v>0</v>
      </c>
      <c r="J13" s="25"/>
    </row>
    <row r="14" spans="1:20" ht="21">
      <c r="A14" s="60">
        <f>IF(C14&lt;&gt;"",1+MAX($A$7:A13),"")</f>
        <v>4</v>
      </c>
      <c r="B14" s="79" t="s">
        <v>42</v>
      </c>
      <c r="C14" s="77">
        <f>1.1*((251*6)+(195*4))</f>
        <v>2514.6000000000004</v>
      </c>
      <c r="D14" s="56" t="s">
        <v>20</v>
      </c>
      <c r="E14" s="61">
        <v>0</v>
      </c>
      <c r="F14" s="61">
        <v>0</v>
      </c>
      <c r="G14" s="62">
        <f t="shared" ref="G14" si="9">E14*C14</f>
        <v>0</v>
      </c>
      <c r="H14" s="62">
        <f t="shared" ref="H14" si="10">F14*C14</f>
        <v>0</v>
      </c>
      <c r="I14" s="63">
        <f t="shared" ref="I14" si="11">H14+G14</f>
        <v>0</v>
      </c>
      <c r="J14" s="81" t="s">
        <v>43</v>
      </c>
    </row>
    <row r="15" spans="1:20" ht="21">
      <c r="A15" s="60" t="str">
        <f>IF(C15&lt;&gt;"",1+MAX($A$7:A14),"")</f>
        <v/>
      </c>
      <c r="B15" s="55"/>
      <c r="C15" s="77"/>
      <c r="D15" s="56"/>
      <c r="E15" s="61"/>
      <c r="F15" s="61"/>
      <c r="G15" s="62"/>
      <c r="H15" s="62"/>
      <c r="I15" s="63"/>
      <c r="J15" s="25"/>
    </row>
    <row r="16" spans="1:20" ht="21">
      <c r="A16" s="60">
        <f>IF(C16&lt;&gt;"",1+MAX($A$7:A15),"")</f>
        <v>5</v>
      </c>
      <c r="B16" s="55" t="s">
        <v>24</v>
      </c>
      <c r="C16" s="77">
        <f>1.1*134</f>
        <v>147.4</v>
      </c>
      <c r="D16" s="56" t="s">
        <v>23</v>
      </c>
      <c r="E16" s="61">
        <v>0</v>
      </c>
      <c r="F16" s="61">
        <v>0</v>
      </c>
      <c r="G16" s="62">
        <f t="shared" ref="G16" si="12">E16*C16</f>
        <v>0</v>
      </c>
      <c r="H16" s="62">
        <f t="shared" ref="H16" si="13">F16*C16</f>
        <v>0</v>
      </c>
      <c r="I16" s="63">
        <f t="shared" ref="I16" si="14">H16+G16</f>
        <v>0</v>
      </c>
      <c r="J16" s="25"/>
    </row>
    <row r="17" spans="1:10" ht="21">
      <c r="A17" s="60">
        <f>IF(C17&lt;&gt;"",1+MAX($A$7:A16),"")</f>
        <v>6</v>
      </c>
      <c r="B17" s="55" t="s">
        <v>34</v>
      </c>
      <c r="C17" s="78">
        <f>1.1*44</f>
        <v>48.400000000000006</v>
      </c>
      <c r="D17" s="56" t="s">
        <v>23</v>
      </c>
      <c r="E17" s="61">
        <v>0</v>
      </c>
      <c r="F17" s="61">
        <v>0</v>
      </c>
      <c r="G17" s="62">
        <f t="shared" ref="G17:G18" si="15">E17*C17</f>
        <v>0</v>
      </c>
      <c r="H17" s="62">
        <f t="shared" ref="H17:H18" si="16">F17*C17</f>
        <v>0</v>
      </c>
      <c r="I17" s="63">
        <f t="shared" ref="I17:I18" si="17">H17+G17</f>
        <v>0</v>
      </c>
      <c r="J17" s="25"/>
    </row>
    <row r="18" spans="1:10" ht="21">
      <c r="A18" s="60">
        <f>IF(C18&lt;&gt;"",1+MAX($A$7:A17),"")</f>
        <v>7</v>
      </c>
      <c r="B18" s="55" t="s">
        <v>35</v>
      </c>
      <c r="C18" s="78">
        <f>1.1*(251)</f>
        <v>276.10000000000002</v>
      </c>
      <c r="D18" s="56" t="s">
        <v>23</v>
      </c>
      <c r="E18" s="61">
        <v>0</v>
      </c>
      <c r="F18" s="61">
        <v>0</v>
      </c>
      <c r="G18" s="62">
        <f t="shared" si="15"/>
        <v>0</v>
      </c>
      <c r="H18" s="62">
        <f t="shared" si="16"/>
        <v>0</v>
      </c>
      <c r="I18" s="63">
        <f t="shared" si="17"/>
        <v>0</v>
      </c>
      <c r="J18" s="25"/>
    </row>
    <row r="19" spans="1:10" ht="21">
      <c r="A19" s="60">
        <f>IF(C19&lt;&gt;"",1+MAX($A$7:A18),"")</f>
        <v>8</v>
      </c>
      <c r="B19" s="55" t="s">
        <v>39</v>
      </c>
      <c r="C19" s="78">
        <f>1.1*251</f>
        <v>276.10000000000002</v>
      </c>
      <c r="D19" s="56" t="s">
        <v>23</v>
      </c>
      <c r="E19" s="61">
        <v>0</v>
      </c>
      <c r="F19" s="61">
        <v>0</v>
      </c>
      <c r="G19" s="62">
        <f t="shared" ref="G19" si="18">E19*C19</f>
        <v>0</v>
      </c>
      <c r="H19" s="62">
        <f t="shared" ref="H19" si="19">F19*C19</f>
        <v>0</v>
      </c>
      <c r="I19" s="63">
        <f t="shared" ref="I19" si="20">H19+G19</f>
        <v>0</v>
      </c>
      <c r="J19" s="25"/>
    </row>
    <row r="20" spans="1:10" s="64" customFormat="1" ht="21">
      <c r="A20" s="60">
        <f>IF(C20&lt;&gt;"",1+MAX($A$7:A19),"")</f>
        <v>9</v>
      </c>
      <c r="B20" s="55" t="s">
        <v>41</v>
      </c>
      <c r="C20" s="78">
        <f>1.1*(11+14.5+14.5+14.5+14.5+14.5)</f>
        <v>91.850000000000009</v>
      </c>
      <c r="D20" s="56" t="s">
        <v>23</v>
      </c>
      <c r="E20" s="61">
        <v>0</v>
      </c>
      <c r="F20" s="61">
        <v>0</v>
      </c>
      <c r="G20" s="62">
        <f t="shared" ref="G20:G21" si="21">E20*C20</f>
        <v>0</v>
      </c>
      <c r="H20" s="62">
        <f t="shared" ref="H20:H21" si="22">F20*C20</f>
        <v>0</v>
      </c>
      <c r="I20" s="63">
        <f t="shared" ref="I20:I21" si="23">H20+G20</f>
        <v>0</v>
      </c>
      <c r="J20" s="65"/>
    </row>
    <row r="21" spans="1:10" ht="21">
      <c r="A21" s="60">
        <f>IF(C21&lt;&gt;"",1+MAX($A$7:A20),"")</f>
        <v>10</v>
      </c>
      <c r="B21" s="94" t="s">
        <v>26</v>
      </c>
      <c r="C21" s="78">
        <f>1.1*(251+40)</f>
        <v>320.10000000000002</v>
      </c>
      <c r="D21" s="56" t="s">
        <v>23</v>
      </c>
      <c r="E21" s="61">
        <v>0</v>
      </c>
      <c r="F21" s="61">
        <v>0</v>
      </c>
      <c r="G21" s="62">
        <f t="shared" si="21"/>
        <v>0</v>
      </c>
      <c r="H21" s="62">
        <f t="shared" si="22"/>
        <v>0</v>
      </c>
      <c r="I21" s="63">
        <f t="shared" si="23"/>
        <v>0</v>
      </c>
      <c r="J21" s="25"/>
    </row>
    <row r="22" spans="1:10" ht="21">
      <c r="A22" s="60">
        <f>IF(C22&lt;&gt;"",1+MAX($A$7:A21),"")</f>
        <v>11</v>
      </c>
      <c r="B22" s="55" t="s">
        <v>27</v>
      </c>
      <c r="C22" s="78">
        <f>1.1*40</f>
        <v>44</v>
      </c>
      <c r="D22" s="56" t="s">
        <v>23</v>
      </c>
      <c r="E22" s="61">
        <v>0</v>
      </c>
      <c r="F22" s="61">
        <v>0</v>
      </c>
      <c r="G22" s="62">
        <f t="shared" ref="G22" si="24">E22*C22</f>
        <v>0</v>
      </c>
      <c r="H22" s="62">
        <f t="shared" ref="H22" si="25">F22*C22</f>
        <v>0</v>
      </c>
      <c r="I22" s="63">
        <f t="shared" ref="I22" si="26">H22+G22</f>
        <v>0</v>
      </c>
      <c r="J22" s="25"/>
    </row>
    <row r="23" spans="1:10" ht="21">
      <c r="A23" s="60">
        <f>IF(C23&lt;&gt;"",1+MAX($A$7:A22),"")</f>
        <v>12</v>
      </c>
      <c r="B23" s="94" t="s">
        <v>36</v>
      </c>
      <c r="C23" s="78">
        <f>1.1*24</f>
        <v>26.400000000000002</v>
      </c>
      <c r="D23" s="56" t="s">
        <v>23</v>
      </c>
      <c r="E23" s="61">
        <v>0</v>
      </c>
      <c r="F23" s="61">
        <v>0</v>
      </c>
      <c r="G23" s="62">
        <f t="shared" ref="G23" si="27">E23*C23</f>
        <v>0</v>
      </c>
      <c r="H23" s="62">
        <f t="shared" ref="H23" si="28">F23*C23</f>
        <v>0</v>
      </c>
      <c r="I23" s="63">
        <f t="shared" ref="I23" si="29">H23+G23</f>
        <v>0</v>
      </c>
      <c r="J23" s="25"/>
    </row>
    <row r="24" spans="1:10" ht="21">
      <c r="A24" s="60" t="str">
        <f>IF(C24&lt;&gt;"",1+MAX($A$7:A21),"")</f>
        <v/>
      </c>
      <c r="B24" s="55"/>
      <c r="C24" s="11"/>
      <c r="D24" s="56"/>
      <c r="E24" s="22"/>
      <c r="F24" s="22"/>
      <c r="G24" s="27"/>
      <c r="H24" s="27"/>
      <c r="I24" s="26"/>
      <c r="J24" s="25"/>
    </row>
    <row r="25" spans="1:10" ht="21">
      <c r="A25" s="9"/>
      <c r="B25" s="29" t="s">
        <v>25</v>
      </c>
      <c r="C25" s="28"/>
      <c r="D25" s="21"/>
      <c r="E25" s="22"/>
      <c r="F25" s="22"/>
      <c r="G25" s="27"/>
      <c r="H25" s="27"/>
      <c r="I25" s="26"/>
      <c r="J25" s="25"/>
    </row>
    <row r="26" spans="1:10" ht="21">
      <c r="A26" s="9" t="str">
        <f>IF(C26&lt;&gt;"",1+MAX($A$7:A25),"")</f>
        <v/>
      </c>
      <c r="B26" s="29" t="s">
        <v>40</v>
      </c>
      <c r="C26" s="28"/>
      <c r="D26" s="21"/>
      <c r="E26" s="22"/>
      <c r="F26" s="22"/>
      <c r="G26" s="47" t="s">
        <v>16</v>
      </c>
      <c r="H26" s="47" t="s">
        <v>17</v>
      </c>
      <c r="I26" s="26"/>
      <c r="J26" s="25"/>
    </row>
    <row r="27" spans="1:10" ht="21.6" thickBot="1">
      <c r="A27" s="9" t="str">
        <f>IF(C27&lt;&gt;"",1+MAX($A$7:A16),"")</f>
        <v/>
      </c>
      <c r="B27" s="10"/>
      <c r="C27" s="30"/>
      <c r="D27" s="31"/>
      <c r="E27" s="32"/>
      <c r="F27" s="32"/>
      <c r="G27" s="48">
        <f>SUM(G7:G25)</f>
        <v>0</v>
      </c>
      <c r="H27" s="48">
        <f>SUM(H7:H25)</f>
        <v>0</v>
      </c>
      <c r="I27" s="49"/>
      <c r="J27" s="25"/>
    </row>
    <row r="28" spans="1:10" ht="21.6" thickBot="1">
      <c r="A28" s="33" t="s">
        <v>18</v>
      </c>
      <c r="B28" s="34"/>
      <c r="C28" s="35"/>
      <c r="D28" s="36"/>
      <c r="E28" s="37"/>
      <c r="F28" s="37"/>
      <c r="G28" s="50"/>
      <c r="H28" s="50"/>
      <c r="I28" s="57">
        <f>SUM(I7:I27)</f>
        <v>0</v>
      </c>
      <c r="J28" s="25"/>
    </row>
    <row r="29" spans="1:10" ht="21.6" thickBot="1">
      <c r="A29" s="38" t="str">
        <f>IF(C29&lt;&gt;"",1+MAX($A$7:A27),"")</f>
        <v/>
      </c>
      <c r="B29" s="39"/>
      <c r="C29" s="40"/>
      <c r="D29" s="41"/>
      <c r="E29" s="42"/>
      <c r="F29" s="42"/>
      <c r="G29" s="51" t="s">
        <v>21</v>
      </c>
      <c r="H29" s="52">
        <v>0.35</v>
      </c>
      <c r="I29" s="58">
        <f>I28*H29</f>
        <v>0</v>
      </c>
      <c r="J29" s="25"/>
    </row>
    <row r="30" spans="1:10" ht="21.6" thickBot="1">
      <c r="A30" s="54" t="s">
        <v>19</v>
      </c>
      <c r="B30" s="43"/>
      <c r="C30" s="44"/>
      <c r="D30" s="45"/>
      <c r="E30" s="46"/>
      <c r="F30" s="46"/>
      <c r="G30" s="46"/>
      <c r="H30" s="46"/>
      <c r="I30" s="59">
        <f>SUM(I28:I29)</f>
        <v>0</v>
      </c>
      <c r="J30" s="53"/>
    </row>
    <row r="37" spans="10:10">
      <c r="J37" s="69"/>
    </row>
    <row r="38" spans="10:10">
      <c r="J38" s="70"/>
    </row>
    <row r="39" spans="10:10">
      <c r="J39" s="71"/>
    </row>
    <row r="40" spans="10:10">
      <c r="J40" s="69"/>
    </row>
  </sheetData>
  <mergeCells count="5">
    <mergeCell ref="B1:J1"/>
    <mergeCell ref="B2:J2"/>
    <mergeCell ref="B3:J3"/>
    <mergeCell ref="B4:J4"/>
    <mergeCell ref="B5:J5"/>
  </mergeCells>
  <pageMargins left="0.7" right="0.7" top="0.75" bottom="0.75" header="0.3" footer="0.3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224C582F-DA8C-459F-AE3B-FE59D0DCE49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ROOFING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</dc:creator>
  <cp:lastModifiedBy>Rafey</cp:lastModifiedBy>
  <cp:lastPrinted>2021-08-19T20:01:00Z</cp:lastPrinted>
  <dcterms:created xsi:type="dcterms:W3CDTF">2020-11-24T18:26:00Z</dcterms:created>
  <dcterms:modified xsi:type="dcterms:W3CDTF">2023-11-07T13:56:10Z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A57A8D9101244633B2BCE36D02B85CF8</vt:lpwstr>
  </property>
  <property fmtid="{D5CDD505-2E9C-101B-9397-08002B2CF9AE}" pid="3" name="KSOProductBuildVer">
    <vt:lpwstr>1033-11.2.0.11191</vt:lpwstr>
  </property>
  <property fmtid="{D5CDD505-2E9C-101B-9397-08002B2CF9AE}" pid="4" name="PlanSwiftJobName">
    <vt:lpwstr/>
  </property>
  <property fmtid="{D5CDD505-2E9C-101B-9397-08002B2CF9AE}" pid="5" name="PlanSwiftJobGuid">
    <vt:lpwstr/>
  </property>
  <property fmtid="{D5CDD505-2E9C-101B-9397-08002B2CF9AE}" pid="6" name="LinkedDataId">
    <vt:lpwstr>{224C582F-DA8C-459F-AE3B-FE59D0DCE497}</vt:lpwstr>
  </property>
</Properties>
</file>